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TOTAL" sheetId="1" r:id="rId1"/>
    <sheet name="evaluare" sheetId="2" r:id="rId2"/>
    <sheet name="cal_ISO" sheetId="3" r:id="rId3"/>
    <sheet name="cal_II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3">'cal_II'!$A$1:$D$17</definedName>
    <definedName name="_xlnm.Print_Area" localSheetId="2">'cal_ISO'!$A$1:$D$18</definedName>
    <definedName name="_xlnm.Print_Area" localSheetId="1">'evaluare'!$A$1:$D$19</definedName>
    <definedName name="_xlnm.Print_Area" localSheetId="0">'TOTAL'!$A$1:$L$16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<sst xmlns="http://schemas.openxmlformats.org/spreadsheetml/2006/main" count="80" uniqueCount="44">
  <si>
    <t>Nr.crt.</t>
  </si>
  <si>
    <t>FURNIZOR</t>
  </si>
  <si>
    <t>Fond alocat 1</t>
  </si>
  <si>
    <t>TOTAL</t>
  </si>
  <si>
    <t>VAL.PUNCT=</t>
  </si>
  <si>
    <t>CASA DE ASIGURARI DE SANATATE IASI</t>
  </si>
  <si>
    <t>3=col.2/total col.2*  total fond 1</t>
  </si>
  <si>
    <t>VALOARE PUNCT</t>
  </si>
  <si>
    <t xml:space="preserve"> Fond evaluare(50%)</t>
  </si>
  <si>
    <t>evaluare 50%</t>
  </si>
  <si>
    <t>FOND cr.calitate a)(50%din 50%)</t>
  </si>
  <si>
    <t>calitate ISO 50 din 50%</t>
  </si>
  <si>
    <t xml:space="preserve">Fond alocat </t>
  </si>
  <si>
    <t xml:space="preserve">3=col.2/total col.2* total fond </t>
  </si>
  <si>
    <t xml:space="preserve">3=col.2/total col.2*  total fond </t>
  </si>
  <si>
    <t>INVESTIGATII MEDICALE PRAXIS SRL</t>
  </si>
  <si>
    <t>SPITALUL MUNICIPAL DE URGENTA PASCANI</t>
  </si>
  <si>
    <t>TOP MEDICAL GRUP SRL</t>
  </si>
  <si>
    <t>CASA DE ASIGURĂRI DE SĂNĂTATE IAŞI</t>
  </si>
  <si>
    <t>SERVICII DE LABORATOR - Anatomie patologica - CRITERIUL EVALUARE RESURSE</t>
  </si>
  <si>
    <t>FOND TOTAL ALOCAT ANAT.PATOLOGICA</t>
  </si>
  <si>
    <t>SERVICII DE LABORATOR - Anatomie patologica - CRITERIUL MANAGEMENT - ISO</t>
  </si>
  <si>
    <t xml:space="preserve">SERVICII DE LABORATOR - Anatomie patologica - CRITERIUL MANAGEMENT -SCHEME TESTARE COMPETENTA </t>
  </si>
  <si>
    <t>calitate scheme 50%</t>
  </si>
  <si>
    <t>IRO IAȘI</t>
  </si>
  <si>
    <t>puncte 2021</t>
  </si>
  <si>
    <t>26/07/2021</t>
  </si>
  <si>
    <t>CLINICA SANTE</t>
  </si>
  <si>
    <t>SPITALUL DE COPII SF. MARIA</t>
  </si>
  <si>
    <t>AL IULIE</t>
  </si>
  <si>
    <t>AL AUGUST</t>
  </si>
  <si>
    <t>AL SEPTEMBRIE</t>
  </si>
  <si>
    <t>AL OCTOMBRIE</t>
  </si>
  <si>
    <t>AL NOIEMBRIE</t>
  </si>
  <si>
    <t>AL DECEMBRIE</t>
  </si>
  <si>
    <t xml:space="preserve"> TOTAL CRITERII DE SELECTIE  - SERVICII PARACLINICE DE LABORATOR - ANATOMIE PATOLOGICA   IULIE - DECEMBRIE</t>
  </si>
  <si>
    <t>ANEXA NR. 2</t>
  </si>
  <si>
    <t>ANEXA NR.   2.1</t>
  </si>
  <si>
    <t>ANEXA NR.  2.2</t>
  </si>
  <si>
    <t>ANEXA NR. 2.3</t>
  </si>
  <si>
    <t>NOTĂ:</t>
  </si>
  <si>
    <t>- punctajele au fost stabilite pe baza machetelor transmise și asumate pe proprie răspundere a furnizorilor de servicii medicale și validate de consilierul de contractare, conform prevederilor legale în vigoare;</t>
  </si>
  <si>
    <t>- ulterior, acestea vor fi verificate de către compartimentul de specialitate din cadrul CAS Iași pentru veridicitatea datelor;</t>
  </si>
  <si>
    <t>- eventualele contestații se pot transmite până la data de 02.08.2021 pe adresa de e-mail secretariat@cjasis.ro sau depuse în format fizic la Registratura CAS Iași, urmând a se analiza de către Comisia de soluționare a contestațiilor.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</si>
</sst>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0.000000"/>
    <numFmt numFmtId="222" formatCode="0.0000000"/>
    <numFmt numFmtId="223" formatCode="#,##0.000"/>
    <numFmt numFmtId="224" formatCode="#,##0.00000"/>
    <numFmt numFmtId="225" formatCode="[$-418]dddd\,\ d\ mmmm\ yyyy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Times New Roman ,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149">
    <xf numFmtId="0" fontId="0" fillId="0" borderId="0" xfId="0" applyNumberFormat="1" applyBorder="1" applyAlignment="1">
      <alignment/>
    </xf>
    <xf numFmtId="0" fontId="0" fillId="0" borderId="0" xfId="57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0" fontId="1" fillId="0" borderId="12" xfId="57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 wrapText="1"/>
      <protection/>
    </xf>
    <xf numFmtId="1" fontId="1" fillId="0" borderId="1" xfId="57" applyNumberFormat="1" applyFont="1" applyFill="1" applyBorder="1" applyAlignment="1">
      <alignment horizontal="center" vertical="center"/>
      <protection/>
    </xf>
    <xf numFmtId="3" fontId="1" fillId="0" borderId="1" xfId="57" applyNumberFormat="1" applyFont="1" applyFill="1" applyBorder="1" applyAlignment="1">
      <alignment horizontal="center" vertical="center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2" fontId="1" fillId="0" borderId="15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" fillId="0" borderId="1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24" borderId="13" xfId="0" applyNumberFormat="1" applyFont="1" applyFill="1" applyBorder="1" applyAlignment="1">
      <alignment vertical="center"/>
    </xf>
    <xf numFmtId="2" fontId="6" fillId="0" borderId="0" xfId="57" applyNumberFormat="1" applyFont="1" applyFill="1" applyAlignment="1">
      <alignment vertical="center"/>
      <protection/>
    </xf>
    <xf numFmtId="0" fontId="0" fillId="24" borderId="0" xfId="57" applyFill="1" applyBorder="1" applyAlignment="1">
      <alignment vertical="center"/>
      <protection/>
    </xf>
    <xf numFmtId="0" fontId="0" fillId="24" borderId="0" xfId="57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1" fillId="0" borderId="1" xfId="57" applyFont="1" applyFill="1" applyBorder="1" applyAlignment="1">
      <alignment vertical="center" wrapText="1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vertical="center"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horizontal="center"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9" xfId="57" applyNumberFormat="1" applyFont="1" applyFill="1" applyBorder="1" applyAlignment="1">
      <alignment vertical="center"/>
      <protection/>
    </xf>
    <xf numFmtId="0" fontId="0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1" fillId="0" borderId="19" xfId="57" applyFont="1" applyFill="1" applyBorder="1" applyAlignment="1">
      <alignment vertical="center"/>
      <protection/>
    </xf>
    <xf numFmtId="1" fontId="1" fillId="0" borderId="16" xfId="57" applyNumberFormat="1" applyFont="1" applyFill="1" applyBorder="1" applyAlignment="1">
      <alignment vertical="center" wrapText="1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3" fontId="1" fillId="0" borderId="15" xfId="57" applyNumberFormat="1" applyFont="1" applyFill="1" applyBorder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vertical="center"/>
    </xf>
    <xf numFmtId="0" fontId="10" fillId="0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1" fontId="1" fillId="0" borderId="17" xfId="57" applyNumberFormat="1" applyFont="1" applyFill="1" applyBorder="1" applyAlignment="1">
      <alignment horizontal="center" vertical="center" wrapText="1"/>
      <protection/>
    </xf>
    <xf numFmtId="4" fontId="0" fillId="24" borderId="14" xfId="57" applyNumberFormat="1" applyFont="1" applyFill="1" applyBorder="1" applyAlignment="1">
      <alignment vertical="center"/>
      <protection/>
    </xf>
    <xf numFmtId="4" fontId="1" fillId="24" borderId="14" xfId="57" applyNumberFormat="1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3" fontId="1" fillId="0" borderId="17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1" fontId="1" fillId="0" borderId="14" xfId="57" applyNumberFormat="1" applyFont="1" applyFill="1" applyBorder="1" applyAlignment="1">
      <alignment horizontal="center" vertical="center" wrapText="1"/>
      <protection/>
    </xf>
    <xf numFmtId="4" fontId="1" fillId="0" borderId="23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0" fillId="24" borderId="24" xfId="0" applyNumberFormat="1" applyFont="1" applyFill="1" applyBorder="1" applyAlignment="1">
      <alignment vertical="center"/>
    </xf>
    <xf numFmtId="4" fontId="0" fillId="24" borderId="25" xfId="57" applyNumberFormat="1" applyFont="1" applyFill="1" applyBorder="1" applyAlignment="1">
      <alignment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24" borderId="27" xfId="57" applyNumberFormat="1" applyFont="1" applyFill="1" applyBorder="1" applyAlignment="1">
      <alignment vertical="center"/>
      <protection/>
    </xf>
    <xf numFmtId="0" fontId="0" fillId="24" borderId="25" xfId="0" applyNumberFormat="1" applyFont="1" applyFill="1" applyBorder="1" applyAlignment="1">
      <alignment vertical="center" wrapText="1"/>
    </xf>
    <xf numFmtId="0" fontId="0" fillId="24" borderId="28" xfId="0" applyNumberFormat="1" applyFont="1" applyFill="1" applyBorder="1" applyAlignment="1">
      <alignment vertical="center"/>
    </xf>
    <xf numFmtId="4" fontId="1" fillId="0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/>
      <protection/>
    </xf>
    <xf numFmtId="4" fontId="0" fillId="24" borderId="30" xfId="57" applyNumberFormat="1" applyFont="1" applyFill="1" applyBorder="1" applyAlignment="1">
      <alignment vertical="center"/>
      <protection/>
    </xf>
    <xf numFmtId="0" fontId="1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31" xfId="57" applyNumberFormat="1" applyFont="1" applyFill="1" applyBorder="1" applyAlignment="1">
      <alignment vertical="center"/>
      <protection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wrapText="1"/>
    </xf>
    <xf numFmtId="0" fontId="1" fillId="0" borderId="32" xfId="57" applyFont="1" applyFill="1" applyBorder="1" applyAlignment="1">
      <alignment horizontal="center" vertical="center" wrapText="1"/>
      <protection/>
    </xf>
    <xf numFmtId="0" fontId="1" fillId="0" borderId="33" xfId="57" applyFont="1" applyFill="1" applyBorder="1" applyAlignment="1">
      <alignment horizontal="center" vertical="center" wrapText="1"/>
      <protection/>
    </xf>
    <xf numFmtId="0" fontId="1" fillId="0" borderId="34" xfId="57" applyFont="1" applyFill="1" applyBorder="1" applyAlignment="1">
      <alignment horizontal="center" vertical="center" wrapText="1"/>
      <protection/>
    </xf>
    <xf numFmtId="1" fontId="4" fillId="0" borderId="20" xfId="57" applyNumberFormat="1" applyFont="1" applyFill="1" applyBorder="1" applyAlignment="1">
      <alignment horizontal="center" vertical="center" wrapText="1"/>
      <protection/>
    </xf>
    <xf numFmtId="1" fontId="4" fillId="0" borderId="21" xfId="57" applyNumberFormat="1" applyFont="1" applyFill="1" applyBorder="1" applyAlignment="1">
      <alignment horizontal="center" vertical="center" wrapText="1"/>
      <protection/>
    </xf>
    <xf numFmtId="1" fontId="4" fillId="0" borderId="23" xfId="57" applyNumberFormat="1" applyFont="1" applyFill="1" applyBorder="1" applyAlignment="1">
      <alignment horizontal="center" vertical="center" wrapText="1"/>
      <protection/>
    </xf>
    <xf numFmtId="0" fontId="4" fillId="0" borderId="32" xfId="57" applyFont="1" applyFill="1" applyBorder="1" applyAlignment="1">
      <alignment horizontal="center" vertical="center" wrapText="1"/>
      <protection/>
    </xf>
    <xf numFmtId="0" fontId="1" fillId="0" borderId="33" xfId="58" applyFont="1" applyFill="1" applyBorder="1" applyAlignment="1">
      <alignment horizontal="center" vertical="center"/>
      <protection/>
    </xf>
    <xf numFmtId="4" fontId="1" fillId="0" borderId="33" xfId="57" applyNumberFormat="1" applyFont="1" applyFill="1" applyBorder="1" applyAlignment="1">
      <alignment horizontal="center" vertical="center"/>
      <protection/>
    </xf>
    <xf numFmtId="4" fontId="1" fillId="0" borderId="33" xfId="57" applyNumberFormat="1" applyFont="1" applyFill="1" applyBorder="1" applyAlignment="1">
      <alignment horizontal="center" vertical="center" wrapText="1"/>
      <protection/>
    </xf>
    <xf numFmtId="4" fontId="1" fillId="0" borderId="35" xfId="57" applyNumberFormat="1" applyFont="1" applyFill="1" applyBorder="1" applyAlignment="1">
      <alignment horizontal="center" vertical="center" wrapText="1"/>
      <protection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58" applyNumberFormat="1" applyFont="1" applyFill="1" applyBorder="1" applyAlignment="1">
      <alignment horizontal="center" vertical="center"/>
      <protection/>
    </xf>
    <xf numFmtId="1" fontId="4" fillId="0" borderId="21" xfId="57" applyNumberFormat="1" applyFont="1" applyFill="1" applyBorder="1" applyAlignment="1">
      <alignment horizontal="center" vertical="center"/>
      <protection/>
    </xf>
    <xf numFmtId="1" fontId="4" fillId="0" borderId="31" xfId="57" applyNumberFormat="1" applyFont="1" applyFill="1" applyBorder="1" applyAlignment="1">
      <alignment horizontal="center" vertical="center"/>
      <protection/>
    </xf>
    <xf numFmtId="0" fontId="0" fillId="0" borderId="25" xfId="0" applyNumberFormat="1" applyFont="1" applyFill="1" applyBorder="1" applyAlignment="1">
      <alignment wrapText="1"/>
    </xf>
    <xf numFmtId="4" fontId="1" fillId="0" borderId="1" xfId="57" applyNumberFormat="1" applyFont="1" applyFill="1" applyBorder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0" fillId="24" borderId="36" xfId="57" applyNumberFormat="1" applyFont="1" applyFill="1" applyBorder="1" applyAlignment="1">
      <alignment vertical="center"/>
      <protection/>
    </xf>
    <xf numFmtId="4" fontId="1" fillId="25" borderId="15" xfId="57" applyNumberFormat="1" applyFont="1" applyFill="1" applyBorder="1" applyAlignment="1">
      <alignment horizontal="center" vertical="center"/>
      <protection/>
    </xf>
    <xf numFmtId="4" fontId="0" fillId="24" borderId="19" xfId="57" applyNumberFormat="1" applyFont="1" applyFill="1" applyBorder="1" applyAlignment="1">
      <alignment vertical="center"/>
      <protection/>
    </xf>
    <xf numFmtId="4" fontId="1" fillId="0" borderId="20" xfId="57" applyNumberFormat="1" applyFont="1" applyFill="1" applyBorder="1" applyAlignment="1">
      <alignment vertical="center"/>
      <protection/>
    </xf>
    <xf numFmtId="4" fontId="1" fillId="0" borderId="23" xfId="57" applyNumberFormat="1" applyFont="1" applyFill="1" applyBorder="1" applyAlignment="1">
      <alignment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/>
    </xf>
    <xf numFmtId="49" fontId="30" fillId="0" borderId="0" xfId="0" applyNumberFormat="1" applyFont="1" applyFill="1" applyBorder="1" applyAlignment="1">
      <alignment vertical="center" wrapText="1"/>
    </xf>
    <xf numFmtId="49" fontId="30" fillId="0" borderId="0" xfId="0" applyNumberFormat="1" applyFont="1" applyFill="1" applyBorder="1" applyAlignment="1">
      <alignment vertical="center"/>
    </xf>
    <xf numFmtId="49" fontId="29" fillId="0" borderId="0" xfId="0" applyNumberFormat="1" applyFont="1" applyBorder="1" applyAlignment="1">
      <alignment horizontal="justify" vertical="center"/>
    </xf>
    <xf numFmtId="49" fontId="31" fillId="0" borderId="0" xfId="0" applyNumberFormat="1" applyFont="1" applyBorder="1" applyAlignment="1">
      <alignment horizontal="justify" vertical="center"/>
    </xf>
    <xf numFmtId="49" fontId="29" fillId="0" borderId="0" xfId="53" applyNumberFormat="1" applyFont="1" applyBorder="1" applyAlignment="1" applyProtection="1">
      <alignment horizontal="justify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cjasis.r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zoomScaleSheetLayoutView="100" zoomScalePageLayoutView="0" workbookViewId="0" topLeftCell="A1">
      <selection activeCell="B20" sqref="B20:K26"/>
    </sheetView>
  </sheetViews>
  <sheetFormatPr defaultColWidth="9.140625" defaultRowHeight="12.75"/>
  <cols>
    <col min="1" max="1" width="3.421875" style="20" customWidth="1"/>
    <col min="2" max="2" width="43.28125" style="20" customWidth="1"/>
    <col min="3" max="3" width="15.28125" style="61" customWidth="1"/>
    <col min="4" max="4" width="14.421875" style="21" customWidth="1"/>
    <col min="5" max="5" width="14.7109375" style="21" customWidth="1"/>
    <col min="6" max="6" width="15.00390625" style="21" customWidth="1"/>
    <col min="7" max="7" width="12.7109375" style="20" customWidth="1"/>
    <col min="8" max="8" width="13.421875" style="20" customWidth="1"/>
    <col min="9" max="9" width="14.28125" style="20" customWidth="1"/>
    <col min="10" max="10" width="14.140625" style="20" customWidth="1"/>
    <col min="11" max="11" width="12.8515625" style="20" customWidth="1"/>
    <col min="12" max="12" width="13.8515625" style="20" customWidth="1"/>
    <col min="13" max="16384" width="9.140625" style="20" customWidth="1"/>
  </cols>
  <sheetData>
    <row r="1" spans="1:6" ht="24" customHeight="1">
      <c r="A1" s="136" t="s">
        <v>18</v>
      </c>
      <c r="B1" s="137"/>
      <c r="C1" s="137"/>
      <c r="D1" s="137"/>
      <c r="E1" s="61" t="s">
        <v>36</v>
      </c>
      <c r="F1" s="73"/>
    </row>
    <row r="2" spans="1:12" ht="28.5" customHeight="1">
      <c r="A2" s="135" t="s">
        <v>35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6" s="2" customFormat="1" ht="10.5" customHeight="1">
      <c r="A3" s="63"/>
      <c r="B3" s="57"/>
      <c r="C3" s="57"/>
      <c r="D3" s="57"/>
      <c r="E3" s="57"/>
      <c r="F3" s="57"/>
    </row>
    <row r="4" spans="1:12" s="18" customFormat="1" ht="16.5" customHeight="1" thickBot="1">
      <c r="A4" s="138" t="s">
        <v>26</v>
      </c>
      <c r="B4" s="139"/>
      <c r="C4" s="58"/>
      <c r="D4" s="19"/>
      <c r="E4" s="19"/>
      <c r="G4" s="134"/>
      <c r="H4" s="134"/>
      <c r="I4" s="134"/>
      <c r="J4" s="134"/>
      <c r="K4" s="134"/>
      <c r="L4" s="134"/>
    </row>
    <row r="5" spans="1:12" s="59" customFormat="1" ht="70.5" customHeight="1" thickBot="1">
      <c r="A5" s="117" t="s">
        <v>0</v>
      </c>
      <c r="B5" s="118" t="s">
        <v>1</v>
      </c>
      <c r="C5" s="119" t="s">
        <v>3</v>
      </c>
      <c r="D5" s="119" t="s">
        <v>9</v>
      </c>
      <c r="E5" s="120" t="s">
        <v>11</v>
      </c>
      <c r="F5" s="121" t="s">
        <v>23</v>
      </c>
      <c r="G5" s="111" t="s">
        <v>29</v>
      </c>
      <c r="H5" s="112" t="s">
        <v>30</v>
      </c>
      <c r="I5" s="112" t="s">
        <v>31</v>
      </c>
      <c r="J5" s="112" t="s">
        <v>32</v>
      </c>
      <c r="K5" s="112" t="s">
        <v>33</v>
      </c>
      <c r="L5" s="113" t="s">
        <v>34</v>
      </c>
    </row>
    <row r="6" spans="1:12" s="89" customFormat="1" ht="9.75" customHeight="1" thickBot="1">
      <c r="A6" s="122">
        <v>0</v>
      </c>
      <c r="B6" s="123">
        <v>1</v>
      </c>
      <c r="C6" s="124">
        <v>2</v>
      </c>
      <c r="D6" s="124">
        <v>3</v>
      </c>
      <c r="E6" s="124">
        <v>4</v>
      </c>
      <c r="F6" s="125">
        <v>5</v>
      </c>
      <c r="G6" s="114">
        <v>6</v>
      </c>
      <c r="H6" s="115">
        <v>7</v>
      </c>
      <c r="I6" s="115">
        <v>8</v>
      </c>
      <c r="J6" s="115">
        <v>9</v>
      </c>
      <c r="K6" s="115">
        <v>10</v>
      </c>
      <c r="L6" s="116">
        <v>11</v>
      </c>
    </row>
    <row r="7" spans="1:12" s="62" customFormat="1" ht="12.75">
      <c r="A7" s="91">
        <v>1</v>
      </c>
      <c r="B7" s="100" t="s">
        <v>15</v>
      </c>
      <c r="C7" s="96">
        <f aca="true" t="shared" si="0" ref="C7:C12">SUM(D7:F7)</f>
        <v>11354.26</v>
      </c>
      <c r="D7" s="92">
        <f>evaluare!D9</f>
        <v>2729.26</v>
      </c>
      <c r="E7" s="92">
        <f>cal_ISO!D9</f>
        <v>8625</v>
      </c>
      <c r="F7" s="99">
        <f>cal_II!D8</f>
        <v>0</v>
      </c>
      <c r="G7" s="92">
        <v>9304.14</v>
      </c>
      <c r="H7" s="92">
        <v>679.01</v>
      </c>
      <c r="I7" s="92">
        <v>679.01</v>
      </c>
      <c r="J7" s="92">
        <f aca="true" t="shared" si="1" ref="J7:J12">C7-G7-H7-I7</f>
        <v>692.1000000000008</v>
      </c>
      <c r="K7" s="92"/>
      <c r="L7" s="92"/>
    </row>
    <row r="8" spans="1:12" s="62" customFormat="1" ht="12.75">
      <c r="A8" s="91">
        <f>A7+1</f>
        <v>2</v>
      </c>
      <c r="B8" s="17" t="s">
        <v>24</v>
      </c>
      <c r="C8" s="96">
        <f t="shared" si="0"/>
        <v>16730.03</v>
      </c>
      <c r="D8" s="92">
        <f>evaluare!D10</f>
        <v>16730.03</v>
      </c>
      <c r="E8" s="92">
        <f>cal_ISO!D10</f>
        <v>0</v>
      </c>
      <c r="F8" s="99">
        <f>cal_II!D9</f>
        <v>0</v>
      </c>
      <c r="G8" s="128">
        <v>5602.48</v>
      </c>
      <c r="H8" s="128">
        <v>3685.52</v>
      </c>
      <c r="I8" s="128">
        <v>3685.52</v>
      </c>
      <c r="J8" s="92">
        <f t="shared" si="1"/>
        <v>3756.509999999999</v>
      </c>
      <c r="K8" s="128"/>
      <c r="L8" s="128"/>
    </row>
    <row r="9" spans="1:12" s="62" customFormat="1" ht="12.75">
      <c r="A9" s="91">
        <f>A8+1</f>
        <v>3</v>
      </c>
      <c r="B9" s="17" t="s">
        <v>16</v>
      </c>
      <c r="C9" s="96">
        <f t="shared" si="0"/>
        <v>2800.15</v>
      </c>
      <c r="D9" s="92">
        <f>evaluare!D11</f>
        <v>2800.15</v>
      </c>
      <c r="E9" s="92">
        <f>cal_ISO!D11</f>
        <v>0</v>
      </c>
      <c r="F9" s="99">
        <f>cal_II!D10</f>
        <v>0</v>
      </c>
      <c r="G9" s="128">
        <v>987.94</v>
      </c>
      <c r="H9" s="128">
        <v>600.22</v>
      </c>
      <c r="I9" s="128">
        <v>600.22</v>
      </c>
      <c r="J9" s="92">
        <f t="shared" si="1"/>
        <v>611.77</v>
      </c>
      <c r="K9" s="128"/>
      <c r="L9" s="128"/>
    </row>
    <row r="10" spans="1:12" s="62" customFormat="1" ht="12.75">
      <c r="A10" s="101">
        <f>A9+1</f>
        <v>4</v>
      </c>
      <c r="B10" s="24" t="s">
        <v>17</v>
      </c>
      <c r="C10" s="127">
        <f t="shared" si="0"/>
        <v>2240.12</v>
      </c>
      <c r="D10" s="128">
        <f>evaluare!D12</f>
        <v>2240.12</v>
      </c>
      <c r="E10" s="128">
        <f>cal_ISO!D12</f>
        <v>0</v>
      </c>
      <c r="F10" s="129">
        <f>cal_II!D11</f>
        <v>0</v>
      </c>
      <c r="G10" s="128">
        <v>987.94</v>
      </c>
      <c r="H10" s="128">
        <v>414.73</v>
      </c>
      <c r="I10" s="128">
        <v>414.73</v>
      </c>
      <c r="J10" s="92">
        <f t="shared" si="1"/>
        <v>422.7199999999998</v>
      </c>
      <c r="K10" s="128"/>
      <c r="L10" s="128"/>
    </row>
    <row r="11" spans="1:12" s="62" customFormat="1" ht="12.75">
      <c r="A11" s="101">
        <f>A10+1</f>
        <v>5</v>
      </c>
      <c r="B11" s="126" t="s">
        <v>27</v>
      </c>
      <c r="C11" s="127">
        <f t="shared" si="0"/>
        <v>33323.4</v>
      </c>
      <c r="D11" s="128">
        <f>evaluare!D13</f>
        <v>7448.4</v>
      </c>
      <c r="E11" s="128">
        <f>cal_ISO!D13</f>
        <v>8625</v>
      </c>
      <c r="F11" s="128">
        <f>cal_II!D12</f>
        <v>17250</v>
      </c>
      <c r="G11" s="92">
        <v>0</v>
      </c>
      <c r="H11" s="128">
        <v>11036.92</v>
      </c>
      <c r="I11" s="128">
        <v>11036.92</v>
      </c>
      <c r="J11" s="92">
        <f t="shared" si="1"/>
        <v>11249.560000000003</v>
      </c>
      <c r="K11" s="128"/>
      <c r="L11" s="128"/>
    </row>
    <row r="12" spans="1:12" s="62" customFormat="1" ht="13.5" thickBot="1">
      <c r="A12" s="101">
        <f>A11+1</f>
        <v>6</v>
      </c>
      <c r="B12" s="24" t="s">
        <v>28</v>
      </c>
      <c r="C12" s="102">
        <f t="shared" si="0"/>
        <v>2552.04</v>
      </c>
      <c r="D12" s="103">
        <f>evaluare!D14</f>
        <v>2552.04</v>
      </c>
      <c r="E12" s="103">
        <f>cal_ISO!D14</f>
        <v>0</v>
      </c>
      <c r="F12" s="104">
        <f>cal_II!D13</f>
        <v>0</v>
      </c>
      <c r="G12" s="131">
        <v>0</v>
      </c>
      <c r="H12" s="131">
        <v>845.25</v>
      </c>
      <c r="I12" s="131">
        <v>845.25</v>
      </c>
      <c r="J12" s="92">
        <f t="shared" si="1"/>
        <v>861.54</v>
      </c>
      <c r="K12" s="131"/>
      <c r="L12" s="131"/>
    </row>
    <row r="13" spans="1:12" s="58" customFormat="1" ht="15" customHeight="1" thickBot="1">
      <c r="A13" s="105"/>
      <c r="B13" s="106" t="s">
        <v>3</v>
      </c>
      <c r="C13" s="107">
        <f aca="true" t="shared" si="2" ref="C13:L13">SUM(C7:C12)</f>
        <v>69000</v>
      </c>
      <c r="D13" s="107">
        <f t="shared" si="2"/>
        <v>34500</v>
      </c>
      <c r="E13" s="107">
        <f t="shared" si="2"/>
        <v>17250</v>
      </c>
      <c r="F13" s="108">
        <f t="shared" si="2"/>
        <v>17250</v>
      </c>
      <c r="G13" s="132">
        <f t="shared" si="2"/>
        <v>16882.5</v>
      </c>
      <c r="H13" s="107">
        <f t="shared" si="2"/>
        <v>17261.65</v>
      </c>
      <c r="I13" s="107">
        <f t="shared" si="2"/>
        <v>17261.65</v>
      </c>
      <c r="J13" s="107">
        <f t="shared" si="2"/>
        <v>17594.200000000004</v>
      </c>
      <c r="K13" s="107">
        <f t="shared" si="2"/>
        <v>0</v>
      </c>
      <c r="L13" s="133">
        <f t="shared" si="2"/>
        <v>0</v>
      </c>
    </row>
    <row r="14" spans="3:12" s="18" customFormat="1" ht="12.75" hidden="1">
      <c r="C14" s="60" t="e">
        <f>#REF!/0.76</f>
        <v>#REF!</v>
      </c>
      <c r="D14" s="19" t="e">
        <f>#REF!/$C14</f>
        <v>#REF!</v>
      </c>
      <c r="E14" s="19" t="e">
        <f>#REF!/$C14</f>
        <v>#REF!</v>
      </c>
      <c r="F14" s="19" t="e">
        <f>#REF!/$C14</f>
        <v>#REF!</v>
      </c>
      <c r="G14" s="19"/>
      <c r="H14" s="19"/>
      <c r="I14" s="19"/>
      <c r="J14" s="19"/>
      <c r="K14" s="19"/>
      <c r="L14" s="19"/>
    </row>
    <row r="15" spans="3:12" s="18" customFormat="1" ht="12.75">
      <c r="C15" s="60"/>
      <c r="D15" s="19"/>
      <c r="E15" s="19"/>
      <c r="F15" s="19"/>
      <c r="G15" s="19"/>
      <c r="H15" s="19"/>
      <c r="I15" s="19"/>
      <c r="J15" s="19"/>
      <c r="K15" s="19"/>
      <c r="L15" s="19"/>
    </row>
    <row r="16" spans="2:12" s="58" customFormat="1" ht="12.75">
      <c r="B16" s="58" t="s">
        <v>7</v>
      </c>
      <c r="C16" s="60"/>
      <c r="D16" s="60">
        <f>evaluare!C19</f>
        <v>35.44</v>
      </c>
      <c r="E16" s="60">
        <f>cal_ISO!C18</f>
        <v>2875</v>
      </c>
      <c r="F16" s="60">
        <f>cal_II!C17</f>
        <v>479.17</v>
      </c>
      <c r="G16" s="60"/>
      <c r="H16" s="60"/>
      <c r="I16" s="60"/>
      <c r="J16" s="60"/>
      <c r="K16" s="60"/>
      <c r="L16" s="60"/>
    </row>
    <row r="20" spans="2:11" ht="15">
      <c r="B20" s="143" t="s">
        <v>40</v>
      </c>
      <c r="C20" s="144"/>
      <c r="D20" s="145"/>
      <c r="E20" s="145"/>
      <c r="F20" s="145"/>
      <c r="G20" s="145"/>
      <c r="H20" s="145"/>
      <c r="I20" s="145"/>
      <c r="J20" s="145"/>
      <c r="K20" s="145"/>
    </row>
    <row r="21" spans="2:11" ht="15">
      <c r="B21" s="143"/>
      <c r="C21" s="144"/>
      <c r="D21" s="145"/>
      <c r="E21" s="145"/>
      <c r="F21" s="145"/>
      <c r="G21" s="145"/>
      <c r="H21" s="145"/>
      <c r="I21" s="145"/>
      <c r="J21" s="145"/>
      <c r="K21" s="145"/>
    </row>
    <row r="22" spans="2:11" ht="15">
      <c r="B22" s="146" t="s">
        <v>41</v>
      </c>
      <c r="C22" s="146"/>
      <c r="D22" s="146"/>
      <c r="E22" s="146"/>
      <c r="F22" s="146"/>
      <c r="G22" s="146"/>
      <c r="H22" s="146"/>
      <c r="I22" s="146"/>
      <c r="J22" s="146"/>
      <c r="K22" s="146"/>
    </row>
    <row r="23" spans="2:11" ht="15">
      <c r="B23" s="143"/>
      <c r="C23" s="144"/>
      <c r="D23" s="145"/>
      <c r="E23" s="145"/>
      <c r="F23" s="145"/>
      <c r="G23" s="145"/>
      <c r="H23" s="145"/>
      <c r="I23" s="145"/>
      <c r="J23" s="145"/>
      <c r="K23" s="145"/>
    </row>
    <row r="24" spans="2:11" ht="15">
      <c r="B24" s="147" t="s">
        <v>42</v>
      </c>
      <c r="C24" s="147"/>
      <c r="D24" s="147"/>
      <c r="E24" s="147"/>
      <c r="F24" s="147"/>
      <c r="G24" s="147"/>
      <c r="H24" s="147"/>
      <c r="I24" s="147"/>
      <c r="J24" s="147"/>
      <c r="K24" s="147"/>
    </row>
    <row r="25" spans="2:11" ht="15">
      <c r="B25" s="143"/>
      <c r="C25" s="144"/>
      <c r="D25" s="145"/>
      <c r="E25" s="145"/>
      <c r="F25" s="145"/>
      <c r="G25" s="145"/>
      <c r="H25" s="145"/>
      <c r="I25" s="145"/>
      <c r="J25" s="145"/>
      <c r="K25" s="145"/>
    </row>
    <row r="26" spans="2:11" ht="15">
      <c r="B26" s="148" t="s">
        <v>43</v>
      </c>
      <c r="C26" s="148"/>
      <c r="D26" s="148"/>
      <c r="E26" s="148"/>
      <c r="F26" s="148"/>
      <c r="G26" s="148"/>
      <c r="H26" s="148"/>
      <c r="I26" s="148"/>
      <c r="J26" s="148"/>
      <c r="K26" s="148"/>
    </row>
  </sheetData>
  <sheetProtection/>
  <mergeCells count="8">
    <mergeCell ref="B22:K22"/>
    <mergeCell ref="B24:K24"/>
    <mergeCell ref="B26:K26"/>
    <mergeCell ref="G4:I4"/>
    <mergeCell ref="J4:L4"/>
    <mergeCell ref="A2:L2"/>
    <mergeCell ref="A1:D1"/>
    <mergeCell ref="A4:B4"/>
  </mergeCells>
  <hyperlinks>
    <hyperlink ref="B26" r:id="rId1" display="mailto:secretariat@cjasis.ro"/>
  </hyperlinks>
  <printOptions horizontalCentered="1"/>
  <pageMargins left="0.57" right="0" top="0" bottom="0" header="0" footer="0"/>
  <pageSetup fitToHeight="1" fitToWidth="1" horizontalDpi="600" verticalDpi="600" orientation="landscape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PageLayoutView="0" workbookViewId="0" topLeftCell="A1">
      <selection activeCell="A20" sqref="A20:IV23"/>
    </sheetView>
  </sheetViews>
  <sheetFormatPr defaultColWidth="9.140625" defaultRowHeight="12.75"/>
  <cols>
    <col min="1" max="1" width="3.7109375" style="1" customWidth="1"/>
    <col min="2" max="2" width="45.28125" style="51" customWidth="1"/>
    <col min="3" max="3" width="15.00390625" style="52" customWidth="1"/>
    <col min="4" max="4" width="21.57421875" style="53" customWidth="1"/>
    <col min="5" max="16384" width="9.140625" style="1" customWidth="1"/>
  </cols>
  <sheetData>
    <row r="1" spans="1:4" s="20" customFormat="1" ht="13.5" customHeight="1">
      <c r="A1" s="136" t="s">
        <v>5</v>
      </c>
      <c r="B1" s="136"/>
      <c r="C1" s="136"/>
      <c r="D1" s="109" t="s">
        <v>37</v>
      </c>
    </row>
    <row r="2" s="20" customFormat="1" ht="13.5">
      <c r="C2" s="74"/>
    </row>
    <row r="3" spans="1:4" s="20" customFormat="1" ht="13.5">
      <c r="A3" s="140" t="s">
        <v>19</v>
      </c>
      <c r="B3" s="140"/>
      <c r="C3" s="140"/>
      <c r="D3" s="140"/>
    </row>
    <row r="4" spans="2:4" s="2" customFormat="1" ht="15">
      <c r="B4" s="38"/>
      <c r="C4" s="23"/>
      <c r="D4" s="22"/>
    </row>
    <row r="5" spans="2:3" s="2" customFormat="1" ht="15">
      <c r="B5" s="38"/>
      <c r="C5" s="23"/>
    </row>
    <row r="6" spans="2:3" s="2" customFormat="1" ht="16.5" customHeight="1" thickBot="1">
      <c r="B6" s="97" t="str">
        <f>TOTAL!A4</f>
        <v>26/07/2021</v>
      </c>
      <c r="C6" s="98"/>
    </row>
    <row r="7" spans="1:4" s="77" customFormat="1" ht="26.25">
      <c r="A7" s="75" t="s">
        <v>0</v>
      </c>
      <c r="B7" s="76" t="s">
        <v>1</v>
      </c>
      <c r="C7" s="90" t="s">
        <v>25</v>
      </c>
      <c r="D7" s="79" t="s">
        <v>2</v>
      </c>
    </row>
    <row r="8" spans="1:4" s="54" customFormat="1" ht="27" thickBot="1">
      <c r="A8" s="70">
        <v>0</v>
      </c>
      <c r="B8" s="71">
        <v>1</v>
      </c>
      <c r="C8" s="72">
        <v>2</v>
      </c>
      <c r="D8" s="80" t="s">
        <v>6</v>
      </c>
    </row>
    <row r="9" spans="1:4" s="39" customFormat="1" ht="12.75">
      <c r="A9" s="37">
        <v>1</v>
      </c>
      <c r="B9" s="17" t="s">
        <v>15</v>
      </c>
      <c r="C9" s="26">
        <v>77</v>
      </c>
      <c r="D9" s="81">
        <f>ROUND(C9/C$15*C$16,2)</f>
        <v>2729.26</v>
      </c>
    </row>
    <row r="10" spans="1:4" s="39" customFormat="1" ht="12.75">
      <c r="A10" s="37">
        <f>A9+1</f>
        <v>2</v>
      </c>
      <c r="B10" s="17" t="s">
        <v>24</v>
      </c>
      <c r="C10" s="26">
        <v>472</v>
      </c>
      <c r="D10" s="81">
        <f>ROUND(C10/C$15*C$16,2)+0.01</f>
        <v>16730.03</v>
      </c>
    </row>
    <row r="11" spans="1:4" s="40" customFormat="1" ht="12.75">
      <c r="A11" s="37">
        <f>A10+1</f>
        <v>3</v>
      </c>
      <c r="B11" s="17" t="s">
        <v>16</v>
      </c>
      <c r="C11" s="26">
        <v>79</v>
      </c>
      <c r="D11" s="81">
        <f>ROUND(C11/C$15*C$16,2)</f>
        <v>2800.15</v>
      </c>
    </row>
    <row r="12" spans="1:4" s="41" customFormat="1" ht="12.75">
      <c r="A12" s="37">
        <f>A11+1</f>
        <v>4</v>
      </c>
      <c r="B12" s="24" t="s">
        <v>17</v>
      </c>
      <c r="C12" s="26">
        <v>63.2</v>
      </c>
      <c r="D12" s="81">
        <f>ROUND(C12/C$15*C$16,2)</f>
        <v>2240.12</v>
      </c>
    </row>
    <row r="13" spans="1:4" s="41" customFormat="1" ht="12.75">
      <c r="A13" s="37">
        <f>A12+1</f>
        <v>5</v>
      </c>
      <c r="B13" s="110" t="s">
        <v>27</v>
      </c>
      <c r="C13" s="26">
        <v>210.14</v>
      </c>
      <c r="D13" s="81">
        <f>ROUND(C13/C$15*C$16,2)</f>
        <v>7448.4</v>
      </c>
    </row>
    <row r="14" spans="1:4" s="41" customFormat="1" ht="12.75">
      <c r="A14" s="37">
        <f>A13+1</f>
        <v>6</v>
      </c>
      <c r="B14" s="24" t="s">
        <v>28</v>
      </c>
      <c r="C14" s="26">
        <v>72</v>
      </c>
      <c r="D14" s="81">
        <f>ROUND(C14/C$15*C$16,2)</f>
        <v>2552.04</v>
      </c>
    </row>
    <row r="15" spans="1:4" ht="12.75">
      <c r="A15" s="42"/>
      <c r="B15" s="55" t="s">
        <v>3</v>
      </c>
      <c r="C15" s="14">
        <f>SUM(C9:C14)</f>
        <v>973.34</v>
      </c>
      <c r="D15" s="82">
        <f>SUM(D9:D14)</f>
        <v>34500</v>
      </c>
    </row>
    <row r="16" spans="1:4" ht="12.75">
      <c r="A16" s="42"/>
      <c r="B16" s="44" t="s">
        <v>8</v>
      </c>
      <c r="C16" s="78">
        <f>C17*50%</f>
        <v>34500</v>
      </c>
      <c r="D16" s="83"/>
    </row>
    <row r="17" spans="1:4" ht="13.5" thickBot="1">
      <c r="A17" s="45"/>
      <c r="B17" s="25" t="s">
        <v>20</v>
      </c>
      <c r="C17" s="130">
        <f>52117.5+16882.5</f>
        <v>69000</v>
      </c>
      <c r="D17" s="84"/>
    </row>
    <row r="18" spans="1:4" ht="12.75">
      <c r="A18" s="41"/>
      <c r="B18" s="46"/>
      <c r="C18" s="43"/>
      <c r="D18" s="47"/>
    </row>
    <row r="19" spans="2:4" s="41" customFormat="1" ht="12.75">
      <c r="B19" s="46" t="s">
        <v>4</v>
      </c>
      <c r="C19" s="43">
        <f>ROUND(C16/C15,2)</f>
        <v>35.44</v>
      </c>
      <c r="D19" s="47"/>
    </row>
    <row r="20" spans="2:4" ht="12.75">
      <c r="B20" s="48"/>
      <c r="C20" s="49"/>
      <c r="D20" s="50"/>
    </row>
    <row r="21" spans="2:4" ht="12.75">
      <c r="B21" s="48"/>
      <c r="C21" s="49"/>
      <c r="D21" s="50"/>
    </row>
    <row r="22" spans="2:4" ht="12.75">
      <c r="B22" s="48"/>
      <c r="C22" s="49"/>
      <c r="D22" s="50"/>
    </row>
    <row r="23" spans="2:4" ht="12.75">
      <c r="B23" s="48"/>
      <c r="C23" s="49"/>
      <c r="D23" s="50"/>
    </row>
  </sheetData>
  <sheetProtection/>
  <mergeCells count="2">
    <mergeCell ref="A1:C1"/>
    <mergeCell ref="A3:D3"/>
  </mergeCells>
  <printOptions horizontalCentered="1" verticalCentered="1"/>
  <pageMargins left="0.66" right="0.196850393700787" top="0.24" bottom="0" header="0.17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zoomScalePageLayoutView="0" workbookViewId="0" topLeftCell="A1">
      <selection activeCell="A2" sqref="A2:IV9"/>
    </sheetView>
  </sheetViews>
  <sheetFormatPr defaultColWidth="9.140625" defaultRowHeight="12.75" outlineLevelRow="1"/>
  <cols>
    <col min="1" max="1" width="3.57421875" style="1" customWidth="1"/>
    <col min="2" max="2" width="48.28125" style="1" customWidth="1"/>
    <col min="3" max="3" width="12.421875" style="3" customWidth="1"/>
    <col min="4" max="4" width="28.28125" style="1" customWidth="1"/>
    <col min="5" max="16384" width="9.140625" style="1" customWidth="1"/>
  </cols>
  <sheetData>
    <row r="1" spans="1:4" s="20" customFormat="1" ht="13.5" customHeight="1">
      <c r="A1" s="136" t="s">
        <v>5</v>
      </c>
      <c r="B1" s="136"/>
      <c r="C1" s="136"/>
      <c r="D1" s="109" t="s">
        <v>38</v>
      </c>
    </row>
    <row r="2" s="20" customFormat="1" ht="13.5" outlineLevel="1">
      <c r="C2" s="74"/>
    </row>
    <row r="3" spans="1:4" s="20" customFormat="1" ht="13.5">
      <c r="A3" s="141" t="s">
        <v>21</v>
      </c>
      <c r="B3" s="142"/>
      <c r="C3" s="142"/>
      <c r="D3" s="142"/>
    </row>
    <row r="4" s="2" customFormat="1" ht="15"/>
    <row r="5" s="2" customFormat="1" ht="15">
      <c r="C5" s="4"/>
    </row>
    <row r="6" spans="2:3" s="2" customFormat="1" ht="15" thickBot="1">
      <c r="B6" s="138" t="str">
        <f>TOTAL!A4</f>
        <v>26/07/2021</v>
      </c>
      <c r="C6" s="139"/>
    </row>
    <row r="7" spans="1:4" s="3" customFormat="1" ht="39">
      <c r="A7" s="5" t="s">
        <v>0</v>
      </c>
      <c r="B7" s="6" t="s">
        <v>1</v>
      </c>
      <c r="C7" s="90" t="s">
        <v>25</v>
      </c>
      <c r="D7" s="56" t="s">
        <v>12</v>
      </c>
    </row>
    <row r="8" spans="1:4" s="11" customFormat="1" ht="12.75">
      <c r="A8" s="27">
        <v>0</v>
      </c>
      <c r="B8" s="8">
        <v>1</v>
      </c>
      <c r="C8" s="8">
        <v>2</v>
      </c>
      <c r="D8" s="10" t="s">
        <v>13</v>
      </c>
    </row>
    <row r="9" spans="1:4" s="28" customFormat="1" ht="12.75">
      <c r="A9" s="37">
        <v>1</v>
      </c>
      <c r="B9" s="17" t="s">
        <v>15</v>
      </c>
      <c r="C9" s="26">
        <v>3</v>
      </c>
      <c r="D9" s="94">
        <f aca="true" t="shared" si="0" ref="D9:D14">ROUND(C9/C$15*C$16,2)</f>
        <v>8625</v>
      </c>
    </row>
    <row r="10" spans="1:4" s="28" customFormat="1" ht="12.75">
      <c r="A10" s="37">
        <f>A9+1</f>
        <v>2</v>
      </c>
      <c r="B10" s="17" t="s">
        <v>24</v>
      </c>
      <c r="C10" s="26">
        <v>0</v>
      </c>
      <c r="D10" s="94">
        <f t="shared" si="0"/>
        <v>0</v>
      </c>
    </row>
    <row r="11" spans="1:4" s="28" customFormat="1" ht="12.75">
      <c r="A11" s="37">
        <f>A10+1</f>
        <v>3</v>
      </c>
      <c r="B11" s="17" t="s">
        <v>16</v>
      </c>
      <c r="C11" s="26">
        <v>0</v>
      </c>
      <c r="D11" s="94">
        <f t="shared" si="0"/>
        <v>0</v>
      </c>
    </row>
    <row r="12" spans="1:4" s="28" customFormat="1" ht="12.75">
      <c r="A12" s="37">
        <f>A11+1</f>
        <v>4</v>
      </c>
      <c r="B12" s="24" t="s">
        <v>17</v>
      </c>
      <c r="C12" s="26">
        <v>0</v>
      </c>
      <c r="D12" s="94">
        <f t="shared" si="0"/>
        <v>0</v>
      </c>
    </row>
    <row r="13" spans="1:4" s="28" customFormat="1" ht="12.75">
      <c r="A13" s="37">
        <f>A12+1</f>
        <v>5</v>
      </c>
      <c r="B13" s="110" t="s">
        <v>27</v>
      </c>
      <c r="C13" s="26">
        <v>3</v>
      </c>
      <c r="D13" s="94">
        <f t="shared" si="0"/>
        <v>8625</v>
      </c>
    </row>
    <row r="14" spans="1:4" s="28" customFormat="1" ht="12.75">
      <c r="A14" s="37">
        <f>A13+1</f>
        <v>6</v>
      </c>
      <c r="B14" s="24" t="s">
        <v>28</v>
      </c>
      <c r="C14" s="26">
        <v>0</v>
      </c>
      <c r="D14" s="94">
        <f t="shared" si="0"/>
        <v>0</v>
      </c>
    </row>
    <row r="15" spans="1:4" s="3" customFormat="1" ht="12.75">
      <c r="A15" s="15"/>
      <c r="B15" s="29" t="s">
        <v>3</v>
      </c>
      <c r="C15" s="14">
        <f>SUM(C9:C14)</f>
        <v>6</v>
      </c>
      <c r="D15" s="85">
        <f>SUM(D9:D14)</f>
        <v>17250</v>
      </c>
    </row>
    <row r="16" spans="1:4" s="28" customFormat="1" ht="13.5" thickBot="1">
      <c r="A16" s="30"/>
      <c r="B16" s="31" t="s">
        <v>10</v>
      </c>
      <c r="C16" s="32">
        <f>evaluare!C17*25%</f>
        <v>17250</v>
      </c>
      <c r="D16" s="33"/>
    </row>
    <row r="17" spans="2:4" s="28" customFormat="1" ht="12.75">
      <c r="B17" s="34"/>
      <c r="C17" s="16"/>
      <c r="D17" s="34"/>
    </row>
    <row r="18" spans="2:4" s="28" customFormat="1" ht="12.75">
      <c r="B18" s="35" t="s">
        <v>4</v>
      </c>
      <c r="C18" s="12">
        <f>ROUND(C16/C15,2)</f>
        <v>2875</v>
      </c>
      <c r="D18" s="36"/>
    </row>
  </sheetData>
  <sheetProtection/>
  <mergeCells count="3">
    <mergeCell ref="A1:C1"/>
    <mergeCell ref="A3:D3"/>
    <mergeCell ref="B6:C6"/>
  </mergeCells>
  <printOptions horizontalCentered="1" verticalCentered="1"/>
  <pageMargins left="0.74" right="0.15748031496062992" top="0.24" bottom="0.25" header="0.11811023622047245" footer="0.17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zoomScalePageLayoutView="0" workbookViewId="0" topLeftCell="A1">
      <selection activeCell="A18" sqref="A18:IV22"/>
    </sheetView>
  </sheetViews>
  <sheetFormatPr defaultColWidth="9.140625" defaultRowHeight="12.75"/>
  <cols>
    <col min="1" max="1" width="3.57421875" style="1" customWidth="1"/>
    <col min="2" max="2" width="45.28125" style="1" customWidth="1"/>
    <col min="3" max="3" width="17.140625" style="13" customWidth="1"/>
    <col min="4" max="4" width="23.00390625" style="1" customWidth="1"/>
    <col min="5" max="16384" width="9.140625" style="1" customWidth="1"/>
  </cols>
  <sheetData>
    <row r="1" spans="1:4" s="20" customFormat="1" ht="13.5" customHeight="1">
      <c r="A1" s="136" t="s">
        <v>5</v>
      </c>
      <c r="B1" s="136"/>
      <c r="C1" s="136"/>
      <c r="D1" s="109" t="s">
        <v>39</v>
      </c>
    </row>
    <row r="2" spans="1:4" s="74" customFormat="1" ht="33.75" customHeight="1">
      <c r="A2" s="141" t="s">
        <v>22</v>
      </c>
      <c r="B2" s="141"/>
      <c r="C2" s="141"/>
      <c r="D2" s="141"/>
    </row>
    <row r="4" spans="2:3" s="2" customFormat="1" ht="15">
      <c r="B4" s="4"/>
      <c r="C4" s="23"/>
    </row>
    <row r="5" spans="2:3" s="2" customFormat="1" ht="15" thickBot="1">
      <c r="B5" s="138" t="str">
        <f>TOTAL!A4</f>
        <v>26/07/2021</v>
      </c>
      <c r="C5" s="139"/>
    </row>
    <row r="6" spans="1:4" s="3" customFormat="1" ht="39">
      <c r="A6" s="5" t="s">
        <v>0</v>
      </c>
      <c r="B6" s="6" t="s">
        <v>1</v>
      </c>
      <c r="C6" s="90" t="s">
        <v>25</v>
      </c>
      <c r="D6" s="86" t="s">
        <v>12</v>
      </c>
    </row>
    <row r="7" spans="1:4" s="11" customFormat="1" ht="33" customHeight="1">
      <c r="A7" s="7">
        <v>0</v>
      </c>
      <c r="B7" s="8">
        <v>1</v>
      </c>
      <c r="C7" s="9">
        <v>2</v>
      </c>
      <c r="D7" s="87" t="s">
        <v>14</v>
      </c>
    </row>
    <row r="8" spans="1:4" s="28" customFormat="1" ht="12.75">
      <c r="A8" s="37">
        <v>1</v>
      </c>
      <c r="B8" s="17" t="s">
        <v>15</v>
      </c>
      <c r="C8" s="26">
        <v>0</v>
      </c>
      <c r="D8" s="94">
        <f aca="true" t="shared" si="0" ref="D8:D13">ROUND(C8/C$14*C$15,2)</f>
        <v>0</v>
      </c>
    </row>
    <row r="9" spans="1:4" s="28" customFormat="1" ht="12.75">
      <c r="A9" s="37">
        <f>A8+1</f>
        <v>2</v>
      </c>
      <c r="B9" s="17" t="s">
        <v>24</v>
      </c>
      <c r="C9" s="93">
        <v>0</v>
      </c>
      <c r="D9" s="94">
        <f t="shared" si="0"/>
        <v>0</v>
      </c>
    </row>
    <row r="10" spans="1:4" s="28" customFormat="1" ht="12.75">
      <c r="A10" s="37">
        <f>A9+1</f>
        <v>3</v>
      </c>
      <c r="B10" s="17" t="s">
        <v>16</v>
      </c>
      <c r="C10" s="26">
        <v>0</v>
      </c>
      <c r="D10" s="94">
        <f t="shared" si="0"/>
        <v>0</v>
      </c>
    </row>
    <row r="11" spans="1:4" s="28" customFormat="1" ht="12.75">
      <c r="A11" s="37">
        <f>A10+1</f>
        <v>4</v>
      </c>
      <c r="B11" s="24" t="s">
        <v>17</v>
      </c>
      <c r="C11" s="26">
        <v>0</v>
      </c>
      <c r="D11" s="94">
        <f t="shared" si="0"/>
        <v>0</v>
      </c>
    </row>
    <row r="12" spans="1:4" s="28" customFormat="1" ht="12.75">
      <c r="A12" s="37">
        <f>A11+1</f>
        <v>5</v>
      </c>
      <c r="B12" s="110" t="s">
        <v>27</v>
      </c>
      <c r="C12" s="93">
        <v>36</v>
      </c>
      <c r="D12" s="94">
        <f t="shared" si="0"/>
        <v>17250</v>
      </c>
    </row>
    <row r="13" spans="1:4" s="28" customFormat="1" ht="12.75">
      <c r="A13" s="37">
        <f>A12+1</f>
        <v>6</v>
      </c>
      <c r="B13" s="24" t="s">
        <v>28</v>
      </c>
      <c r="C13" s="93">
        <v>0</v>
      </c>
      <c r="D13" s="94">
        <f t="shared" si="0"/>
        <v>0</v>
      </c>
    </row>
    <row r="14" spans="1:4" s="28" customFormat="1" ht="13.5" thickBot="1">
      <c r="A14" s="68"/>
      <c r="B14" s="69" t="s">
        <v>3</v>
      </c>
      <c r="C14" s="64">
        <f>SUM(C8:C13)</f>
        <v>36</v>
      </c>
      <c r="D14" s="95">
        <f>SUM(D8:D13)</f>
        <v>17250</v>
      </c>
    </row>
    <row r="15" spans="1:4" s="28" customFormat="1" ht="13.5" thickBot="1">
      <c r="A15" s="65"/>
      <c r="B15" s="66" t="s">
        <v>10</v>
      </c>
      <c r="C15" s="67">
        <f>evaluare!C17*25%</f>
        <v>17250</v>
      </c>
      <c r="D15" s="88"/>
    </row>
    <row r="16" spans="2:4" s="28" customFormat="1" ht="12.75">
      <c r="B16" s="34"/>
      <c r="C16" s="12"/>
      <c r="D16" s="34"/>
    </row>
    <row r="17" spans="2:4" s="28" customFormat="1" ht="12.75">
      <c r="B17" s="35" t="s">
        <v>4</v>
      </c>
      <c r="C17" s="12">
        <f>ROUND(C15/C14,2)</f>
        <v>479.17</v>
      </c>
      <c r="D17" s="36"/>
    </row>
  </sheetData>
  <sheetProtection/>
  <mergeCells count="3">
    <mergeCell ref="A1:C1"/>
    <mergeCell ref="A2:D2"/>
    <mergeCell ref="B5:C5"/>
  </mergeCells>
  <printOptions horizontalCentered="1"/>
  <pageMargins left="0.58" right="0.15748031496063" top="0.17" bottom="0.1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2021-07-26T12:37:52Z</cp:lastPrinted>
  <dcterms:created xsi:type="dcterms:W3CDTF">2003-02-20T14:27:52Z</dcterms:created>
  <dcterms:modified xsi:type="dcterms:W3CDTF">2021-07-28T09:42:10Z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